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180" windowHeight="13170" tabRatio="795" activeTab="0"/>
  </bookViews>
  <sheets>
    <sheet name="DOBÓR ŁAŃCUCHA" sheetId="1" r:id="rId1"/>
  </sheets>
  <definedNames>
    <definedName name="_xlnm.Print_Area" localSheetId="0">'DOBÓR ŁAŃCUCHA'!$A$1:$G$33</definedName>
  </definedNames>
  <calcPr fullCalcOnLoad="1"/>
</workbook>
</file>

<file path=xl/sharedStrings.xml><?xml version="1.0" encoding="utf-8"?>
<sst xmlns="http://schemas.openxmlformats.org/spreadsheetml/2006/main" count="56" uniqueCount="45">
  <si>
    <t>ŁU-1</t>
  </si>
  <si>
    <t>ŁU-2</t>
  </si>
  <si>
    <t>ŁU-3</t>
  </si>
  <si>
    <t>ŁU-4</t>
  </si>
  <si>
    <t>ŁU-5</t>
  </si>
  <si>
    <t>ŁU-6</t>
  </si>
  <si>
    <t>ŁU-7</t>
  </si>
  <si>
    <t>ŁU-8</t>
  </si>
  <si>
    <t>ŁU-9</t>
  </si>
  <si>
    <t>ŁU-10</t>
  </si>
  <si>
    <t>ŁU-11</t>
  </si>
  <si>
    <t>mm</t>
  </si>
  <si>
    <t>DŁUGOŚĆ</t>
  </si>
  <si>
    <t>OGNIWA</t>
  </si>
  <si>
    <t>do</t>
  </si>
  <si>
    <t>Optymalny rozmiar otworu to:</t>
  </si>
  <si>
    <t>Za mało ogniw</t>
  </si>
  <si>
    <t>Min ilość ogniw</t>
  </si>
  <si>
    <t>Długość ogniwa</t>
  </si>
  <si>
    <t>Zakres pracy [mm]</t>
  </si>
  <si>
    <t>Symbol ogniwa</t>
  </si>
  <si>
    <t>Średnica rury przewodowej [mm]</t>
  </si>
  <si>
    <t>Średnica rury osłonowej, otworu [mm]</t>
  </si>
  <si>
    <t>Typ łańcucha</t>
  </si>
  <si>
    <t>Ilość ogniw</t>
  </si>
  <si>
    <t>Przestrzeń do uszczelnienia</t>
  </si>
  <si>
    <t>Błąd</t>
  </si>
  <si>
    <t>Komunikaty</t>
  </si>
  <si>
    <t>26 - 32</t>
  </si>
  <si>
    <t>32 - 40</t>
  </si>
  <si>
    <t>40 - 50</t>
  </si>
  <si>
    <t>50 - 62</t>
  </si>
  <si>
    <t>62 - 76</t>
  </si>
  <si>
    <t>76 - 92</t>
  </si>
  <si>
    <t>92 - 112</t>
  </si>
  <si>
    <t>112 - 132</t>
  </si>
  <si>
    <t>132 - 156</t>
  </si>
  <si>
    <t>156 - 180</t>
  </si>
  <si>
    <t>180 - 206</t>
  </si>
  <si>
    <t>Szerokość ogniwa</t>
  </si>
  <si>
    <t>KALKULATOR DOBORU ŁAŃCUCHA</t>
  </si>
  <si>
    <t>23-06-2022</t>
  </si>
  <si>
    <t>Podane poniżej informacje służą tylko celom informacyjnym i nie stanowią oferty handlowej</t>
  </si>
  <si>
    <t>W celu potwierdzenia prawidłowego doboru łańcucha prosimy o kontakt z naszym Działem Handlowym lub Działem Ofert</t>
  </si>
  <si>
    <t xml:space="preserve">wersja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</si>
</sst>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#,##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56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6"/>
      <name val="Arial CE"/>
      <family val="2"/>
    </font>
    <font>
      <b/>
      <sz val="2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"/>
      <family val="2"/>
    </font>
    <font>
      <sz val="14"/>
      <color indexed="8"/>
      <name val="Arial CE"/>
      <family val="2"/>
    </font>
    <font>
      <b/>
      <sz val="24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0"/>
    </font>
    <font>
      <b/>
      <sz val="20"/>
      <color indexed="10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 CE"/>
      <family val="0"/>
    </font>
    <font>
      <sz val="10"/>
      <color indexed="23"/>
      <name val="Arial CE"/>
      <family val="0"/>
    </font>
    <font>
      <b/>
      <sz val="12"/>
      <color indexed="10"/>
      <name val="Arial CE"/>
      <family val="2"/>
    </font>
    <font>
      <b/>
      <sz val="10"/>
      <color indexed="10"/>
      <name val="Arial CE"/>
      <family val="0"/>
    </font>
    <font>
      <sz val="14"/>
      <color indexed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5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/>
      <protection hidden="1"/>
    </xf>
    <xf numFmtId="0" fontId="10" fillId="34" borderId="16" xfId="0" applyFont="1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3" fillId="34" borderId="18" xfId="0" applyFont="1" applyFill="1" applyBorder="1" applyAlignment="1" applyProtection="1">
      <alignment horizontal="left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6" fillId="0" borderId="20" xfId="52" applyFont="1" applyBorder="1" applyAlignment="1" applyProtection="1">
      <alignment horizontal="center"/>
      <protection hidden="1"/>
    </xf>
    <xf numFmtId="0" fontId="3" fillId="34" borderId="21" xfId="0" applyFont="1" applyFill="1" applyBorder="1" applyAlignment="1" applyProtection="1">
      <alignment horizontal="left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6" fillId="0" borderId="23" xfId="52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left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16" fillId="0" borderId="15" xfId="52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25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2" fillId="0" borderId="25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0" fillId="0" borderId="26" xfId="0" applyFont="1" applyBorder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0" fontId="4" fillId="0" borderId="27" xfId="52" applyFont="1" applyBorder="1" applyAlignment="1" applyProtection="1">
      <alignment horizontal="center" vertical="center"/>
      <protection hidden="1"/>
    </xf>
    <xf numFmtId="0" fontId="4" fillId="0" borderId="28" xfId="52" applyFont="1" applyBorder="1" applyAlignment="1" applyProtection="1">
      <alignment horizontal="center" vertical="center"/>
      <protection hidden="1"/>
    </xf>
    <xf numFmtId="0" fontId="4" fillId="0" borderId="29" xfId="52" applyFont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1" fillId="34" borderId="31" xfId="0" applyFont="1" applyFill="1" applyBorder="1" applyAlignment="1" applyProtection="1">
      <alignment horizontal="center"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4" fillId="34" borderId="32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8" fillId="35" borderId="2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8" fillId="35" borderId="33" xfId="0" applyFont="1" applyFill="1" applyBorder="1" applyAlignment="1" applyProtection="1">
      <alignment horizontal="center"/>
      <protection hidden="1"/>
    </xf>
    <xf numFmtId="0" fontId="4" fillId="34" borderId="12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32" xfId="0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1" fillId="34" borderId="34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21" fillId="35" borderId="36" xfId="0" applyFont="1" applyFill="1" applyBorder="1" applyAlignment="1" applyProtection="1">
      <alignment horizontal="center"/>
      <protection hidden="1"/>
    </xf>
    <xf numFmtId="0" fontId="21" fillId="35" borderId="26" xfId="0" applyFont="1" applyFill="1" applyBorder="1" applyAlignment="1" applyProtection="1">
      <alignment horizontal="center"/>
      <protection hidden="1"/>
    </xf>
    <xf numFmtId="0" fontId="21" fillId="35" borderId="37" xfId="0" applyFont="1" applyFill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1" fillId="34" borderId="41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14" fillId="34" borderId="26" xfId="0" applyFont="1" applyFill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34" borderId="34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łańcuch poprawio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3"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6</xdr:row>
      <xdr:rowOff>104775</xdr:rowOff>
    </xdr:to>
    <xdr:pic>
      <xdr:nvPicPr>
        <xdr:cNvPr id="1" name="Picture 1" descr="C:\Users\Integra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76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9.125" style="8" customWidth="1"/>
    <col min="2" max="2" width="19.625" style="8" customWidth="1"/>
    <col min="3" max="3" width="15.75390625" style="8" customWidth="1"/>
    <col min="4" max="4" width="7.00390625" style="8" customWidth="1"/>
    <col min="5" max="5" width="10.25390625" style="8" customWidth="1"/>
    <col min="6" max="6" width="18.75390625" style="8" customWidth="1"/>
    <col min="7" max="7" width="33.75390625" style="8" customWidth="1"/>
    <col min="8" max="8" width="12.375" style="8" customWidth="1"/>
    <col min="9" max="16384" width="9.125" style="8" customWidth="1"/>
  </cols>
  <sheetData>
    <row r="1" spans="6:7" ht="12.75">
      <c r="F1" s="40" t="s">
        <v>44</v>
      </c>
      <c r="G1" s="8" t="s">
        <v>41</v>
      </c>
    </row>
    <row r="2" ht="13.5" thickBot="1"/>
    <row r="3" spans="1:14" ht="32.25" thickBot="1">
      <c r="A3" s="9"/>
      <c r="B3" s="9"/>
      <c r="C3" s="74" t="s">
        <v>40</v>
      </c>
      <c r="D3" s="75"/>
      <c r="E3" s="75"/>
      <c r="F3" s="75"/>
      <c r="G3" s="76"/>
      <c r="H3" s="10"/>
      <c r="N3" s="11"/>
    </row>
    <row r="4" ht="12.75"/>
    <row r="5" spans="3:7" ht="12.75">
      <c r="C5" s="47" t="s">
        <v>42</v>
      </c>
      <c r="D5" s="47"/>
      <c r="E5" s="47"/>
      <c r="F5" s="47"/>
      <c r="G5" s="47"/>
    </row>
    <row r="6" spans="3:7" ht="12.75">
      <c r="C6" s="45" t="s">
        <v>43</v>
      </c>
      <c r="D6" s="45"/>
      <c r="E6" s="45"/>
      <c r="F6" s="45"/>
      <c r="G6" s="45"/>
    </row>
    <row r="7" spans="3:7" ht="13.5" thickBot="1">
      <c r="C7" s="46"/>
      <c r="D7" s="46"/>
      <c r="E7" s="46"/>
      <c r="F7" s="46"/>
      <c r="G7" s="46"/>
    </row>
    <row r="8" spans="1:21" ht="63" customHeight="1">
      <c r="A8" s="12" t="s">
        <v>21</v>
      </c>
      <c r="B8" s="13" t="s">
        <v>22</v>
      </c>
      <c r="C8" s="78" t="s">
        <v>25</v>
      </c>
      <c r="D8" s="78"/>
      <c r="E8" s="78"/>
      <c r="F8" s="13" t="s">
        <v>23</v>
      </c>
      <c r="G8" s="14" t="s">
        <v>24</v>
      </c>
      <c r="H8" s="41"/>
      <c r="I8" s="4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45" customHeight="1" thickBot="1">
      <c r="A9" s="4">
        <v>273</v>
      </c>
      <c r="B9" s="5">
        <v>350</v>
      </c>
      <c r="C9" s="82">
        <f>IF(A9&lt;35," ",B9-A9)</f>
        <v>77</v>
      </c>
      <c r="D9" s="82"/>
      <c r="E9" s="82"/>
      <c r="F9" s="6" t="str">
        <f>N12</f>
        <v>ŁU-6</v>
      </c>
      <c r="G9" s="16">
        <f>N16</f>
        <v>14</v>
      </c>
      <c r="H9" s="43"/>
      <c r="I9" s="4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17"/>
      <c r="B10" s="17"/>
      <c r="C10" s="17"/>
      <c r="D10" s="17"/>
      <c r="E10" s="17"/>
      <c r="F10" s="17"/>
      <c r="G10" s="17"/>
      <c r="H10" s="7"/>
      <c r="I10" s="7"/>
      <c r="J10" s="7"/>
      <c r="K10" s="7"/>
      <c r="L10" s="7"/>
      <c r="M10" s="7"/>
      <c r="N10" s="7"/>
      <c r="O10" s="7"/>
      <c r="P10" s="7"/>
      <c r="Q10" s="7"/>
      <c r="R10" s="18"/>
      <c r="S10" s="18"/>
      <c r="T10" s="15"/>
      <c r="U10" s="15"/>
    </row>
    <row r="11" spans="1:21" ht="12.75">
      <c r="A11" s="19"/>
      <c r="B11" s="19"/>
      <c r="C11" s="19"/>
      <c r="D11" s="19"/>
      <c r="E11" s="19"/>
      <c r="F11" s="19"/>
      <c r="G11" s="19"/>
      <c r="H11" s="1"/>
      <c r="I11" s="1"/>
      <c r="J11" s="1"/>
      <c r="K11" s="1" t="s">
        <v>13</v>
      </c>
      <c r="L11" s="1" t="s">
        <v>12</v>
      </c>
      <c r="M11" s="1"/>
      <c r="N11" s="1"/>
      <c r="O11" s="1"/>
      <c r="P11" s="1"/>
      <c r="Q11" s="1"/>
      <c r="R11" s="18"/>
      <c r="S11" s="18"/>
      <c r="T11" s="15"/>
      <c r="U11" s="15"/>
    </row>
    <row r="12" spans="1:21" ht="15.75" thickBot="1">
      <c r="A12" s="79" t="s">
        <v>27</v>
      </c>
      <c r="B12" s="79"/>
      <c r="C12" s="79"/>
      <c r="D12" s="79"/>
      <c r="E12" s="79"/>
      <c r="F12" s="79"/>
      <c r="G12" s="79"/>
      <c r="H12" s="3" t="s">
        <v>0</v>
      </c>
      <c r="I12" s="1">
        <v>26</v>
      </c>
      <c r="J12" s="1">
        <v>32</v>
      </c>
      <c r="K12" s="1">
        <v>5</v>
      </c>
      <c r="L12" s="1">
        <v>30</v>
      </c>
      <c r="M12" s="1"/>
      <c r="N12" s="1" t="str">
        <f>IF(AND(C9&gt;=I12,C9&lt;J12),H12,IF(AND(C9&gt;=I13,C9&lt;J13),H13,IF(AND(C9&gt;=I14,C9&lt;J14),H14,IF(AND(C9&gt;=I15,C9&lt;J15),H15,IF(AND(C9&gt;=I16,C9&lt;J16),H16,O12)))))</f>
        <v>ŁU-6</v>
      </c>
      <c r="O12" s="1" t="str">
        <f>IF(AND(C9&gt;=I17,C9&lt;J17),H17,IF(AND(C9&gt;=I18,C9&lt;J18),H18,IF(AND(C9&gt;=I19,C9&lt;J19),H19,IF(AND(C9&gt;=I20,C9&lt;J20),H20,IF(AND(C9&gt;=I21,C9&lt;J21),H21,IF(AND(C9&gt;=I22,C9&lt;=J22),H22,N13))))))</f>
        <v>ŁU-6</v>
      </c>
      <c r="P12" s="1"/>
      <c r="Q12" s="1"/>
      <c r="R12" s="18"/>
      <c r="S12" s="18"/>
      <c r="T12" s="15"/>
      <c r="U12" s="15"/>
    </row>
    <row r="13" spans="1:21" ht="23.25">
      <c r="A13" s="80" t="s">
        <v>15</v>
      </c>
      <c r="B13" s="81"/>
      <c r="C13" s="21">
        <f>N24</f>
        <v>341.25</v>
      </c>
      <c r="D13" s="20" t="s">
        <v>14</v>
      </c>
      <c r="E13" s="21">
        <f>O24</f>
        <v>382.2</v>
      </c>
      <c r="F13" s="22" t="s">
        <v>11</v>
      </c>
      <c r="G13" s="23"/>
      <c r="H13" s="3" t="s">
        <v>1</v>
      </c>
      <c r="I13" s="1">
        <v>32</v>
      </c>
      <c r="J13" s="1">
        <v>40</v>
      </c>
      <c r="K13" s="1">
        <v>5</v>
      </c>
      <c r="L13" s="1">
        <v>35</v>
      </c>
      <c r="M13" s="1"/>
      <c r="N13" s="1" t="s">
        <v>26</v>
      </c>
      <c r="O13" s="1"/>
      <c r="P13" s="1"/>
      <c r="Q13" s="1"/>
      <c r="R13" s="18"/>
      <c r="S13" s="18"/>
      <c r="T13" s="15"/>
      <c r="U13" s="15"/>
    </row>
    <row r="14" spans="1:21" ht="18">
      <c r="A14" s="60">
        <f>IF(A9&lt;35,"Zbyt mała rura przewodowa",0)</f>
        <v>0</v>
      </c>
      <c r="B14" s="61"/>
      <c r="C14" s="61"/>
      <c r="D14" s="61"/>
      <c r="E14" s="61"/>
      <c r="F14" s="61"/>
      <c r="G14" s="62"/>
      <c r="H14" s="3" t="s">
        <v>2</v>
      </c>
      <c r="I14" s="1">
        <v>40</v>
      </c>
      <c r="J14" s="1">
        <v>50</v>
      </c>
      <c r="K14" s="1">
        <v>6</v>
      </c>
      <c r="L14" s="1">
        <v>40</v>
      </c>
      <c r="M14" s="1"/>
      <c r="N14" s="1">
        <f>IF(F9=H12,L12,IF(F9=H13,L13,IF(F9=H14,L14,IF(F9=H15,L15,IF(F9=H16,L16,IF(F9=H17,L17,IF(F9=H18,L18,O14)))))))</f>
        <v>68</v>
      </c>
      <c r="O14" s="1" t="str">
        <f>IF(F9=H19,L19,IF(F9=H20,L20,IF(F9=H21,L21,IF(F9=H22,L22,"błąd"))))</f>
        <v>błąd</v>
      </c>
      <c r="P14" s="1"/>
      <c r="Q14" s="1"/>
      <c r="R14" s="18"/>
      <c r="S14" s="18"/>
      <c r="T14" s="15"/>
      <c r="U14" s="15"/>
    </row>
    <row r="15" spans="1:21" ht="18">
      <c r="A15" s="60">
        <f>IF(A9&gt;=B9,"Rura przewodowa mniejsza lub równa osłonowej",0)</f>
        <v>0</v>
      </c>
      <c r="B15" s="61"/>
      <c r="C15" s="61"/>
      <c r="D15" s="61"/>
      <c r="E15" s="61"/>
      <c r="F15" s="61"/>
      <c r="G15" s="62"/>
      <c r="H15" s="3" t="s">
        <v>3</v>
      </c>
      <c r="I15" s="1">
        <v>50</v>
      </c>
      <c r="J15" s="1">
        <v>62</v>
      </c>
      <c r="K15" s="1">
        <v>6</v>
      </c>
      <c r="L15" s="1">
        <v>48</v>
      </c>
      <c r="M15" s="1"/>
      <c r="N15" s="1">
        <f>ROUND((A9+B9)/2*PI()/N14,0)</f>
        <v>14</v>
      </c>
      <c r="O15" s="1">
        <f>ROUND((A9+B9)/2*PI()/N14,2)</f>
        <v>14.39</v>
      </c>
      <c r="P15" s="1"/>
      <c r="Q15" s="1"/>
      <c r="R15" s="18"/>
      <c r="S15" s="18"/>
      <c r="T15" s="15"/>
      <c r="U15" s="15"/>
    </row>
    <row r="16" spans="1:21" ht="18">
      <c r="A16" s="60">
        <f>IF(C9&gt;206,"Zbyt duża przestrzeń do uszczelnienia",0)</f>
        <v>0</v>
      </c>
      <c r="B16" s="61"/>
      <c r="C16" s="61"/>
      <c r="D16" s="61"/>
      <c r="E16" s="61"/>
      <c r="F16" s="61"/>
      <c r="G16" s="62"/>
      <c r="H16" s="3" t="s">
        <v>4</v>
      </c>
      <c r="I16" s="1">
        <v>62</v>
      </c>
      <c r="J16" s="1">
        <v>76</v>
      </c>
      <c r="K16" s="1">
        <v>6</v>
      </c>
      <c r="L16" s="1">
        <v>56</v>
      </c>
      <c r="M16" s="1"/>
      <c r="N16" s="2">
        <f>IF(AND(C9&gt;=I12,C9&lt;=J12,N15&gt;=K12),N15,IF(AND(C9&gt;=I13,C9&lt;=J13,N15&gt;=K13),N15,IF(AND(C9&gt;=I14,C9&lt;=J14,N15&gt;=K14),N15,IF(AND(C9&gt;=I15,C9&lt;=J15,N15&gt;=K15),N15,IF(AND(C9&gt;=I16,C9&lt;=J16,N15&gt;=K16),N15,IF(AND(C9&gt;=I17,C9&lt;=J17,N15&gt;=K17),N15,IF(AND(C9&gt;=I18,C9&lt;=J18,N15&gt;=K18),N15,O16)))))))</f>
        <v>14</v>
      </c>
      <c r="O16" s="2" t="str">
        <f>IF(AND(C9&gt;=I19,C9&lt;J19,N15&gt;=K19),N15,IF(AND(C9&gt;=I20,C9&lt;=J20,N15&gt;=K20),N15,IF(AND(C9&gt;=I21,C9&lt;=C9,N15&gt;=K21),N15,IF(AND(C9&gt;=I22,C9&lt;=J22,N15&gt;=K22),N15,P16))))</f>
        <v>Za mało ogniw</v>
      </c>
      <c r="P16" s="1" t="s">
        <v>16</v>
      </c>
      <c r="Q16" s="1"/>
      <c r="R16" s="18"/>
      <c r="S16" s="18"/>
      <c r="T16" s="15"/>
      <c r="U16" s="15"/>
    </row>
    <row r="17" spans="1:21" ht="18">
      <c r="A17" s="60">
        <f>IF(C9&lt;I12,"Zbyt mała przestrzeń do uszczelnienia",0)</f>
        <v>0</v>
      </c>
      <c r="B17" s="61"/>
      <c r="C17" s="61"/>
      <c r="D17" s="61"/>
      <c r="E17" s="61"/>
      <c r="F17" s="61"/>
      <c r="G17" s="62"/>
      <c r="H17" s="3" t="s">
        <v>5</v>
      </c>
      <c r="I17" s="1">
        <v>76</v>
      </c>
      <c r="J17" s="1">
        <v>92</v>
      </c>
      <c r="K17" s="1">
        <v>6</v>
      </c>
      <c r="L17" s="1">
        <v>68</v>
      </c>
      <c r="M17" s="1"/>
      <c r="N17" s="1"/>
      <c r="O17" s="1"/>
      <c r="P17" s="1"/>
      <c r="Q17" s="1"/>
      <c r="R17" s="18"/>
      <c r="S17" s="18"/>
      <c r="T17" s="15"/>
      <c r="U17" s="15"/>
    </row>
    <row r="18" spans="1:21" ht="18.75" thickBot="1">
      <c r="A18" s="71">
        <f>IF(OR($B$9&lt;$C$13,$B$9&gt;$E$13),"UWAGA: otwór poza optymalnym doborem - prosimy o kontakt",0)</f>
        <v>0</v>
      </c>
      <c r="B18" s="72"/>
      <c r="C18" s="72"/>
      <c r="D18" s="72"/>
      <c r="E18" s="72"/>
      <c r="F18" s="72"/>
      <c r="G18" s="73"/>
      <c r="H18" s="3" t="s">
        <v>6</v>
      </c>
      <c r="I18" s="1">
        <v>92</v>
      </c>
      <c r="J18" s="1">
        <v>112</v>
      </c>
      <c r="K18" s="1">
        <v>7</v>
      </c>
      <c r="L18" s="1">
        <v>82</v>
      </c>
      <c r="M18" s="1"/>
      <c r="N18" s="1"/>
      <c r="O18" s="1"/>
      <c r="P18" s="1"/>
      <c r="Q18" s="1"/>
      <c r="R18" s="18"/>
      <c r="S18" s="18"/>
      <c r="T18" s="15"/>
      <c r="U18" s="15"/>
    </row>
    <row r="19" spans="1:21" ht="13.5" thickBot="1">
      <c r="A19" s="24"/>
      <c r="B19" s="24"/>
      <c r="C19" s="24"/>
      <c r="D19" s="24"/>
      <c r="E19" s="24"/>
      <c r="F19" s="24"/>
      <c r="G19" s="24"/>
      <c r="H19" s="3" t="s">
        <v>7</v>
      </c>
      <c r="I19" s="1">
        <v>112</v>
      </c>
      <c r="J19" s="1">
        <v>132</v>
      </c>
      <c r="K19" s="1">
        <v>7</v>
      </c>
      <c r="L19" s="1">
        <v>99</v>
      </c>
      <c r="M19" s="1"/>
      <c r="N19" s="1"/>
      <c r="O19" s="1"/>
      <c r="P19" s="1"/>
      <c r="Q19" s="1"/>
      <c r="R19" s="18"/>
      <c r="S19" s="18"/>
      <c r="T19" s="15"/>
      <c r="U19" s="15"/>
    </row>
    <row r="20" spans="1:21" ht="18" customHeight="1">
      <c r="A20" s="63" t="s">
        <v>20</v>
      </c>
      <c r="B20" s="56" t="s">
        <v>19</v>
      </c>
      <c r="C20" s="56"/>
      <c r="D20" s="66" t="s">
        <v>17</v>
      </c>
      <c r="E20" s="66"/>
      <c r="F20" s="83" t="s">
        <v>18</v>
      </c>
      <c r="G20" s="48" t="s">
        <v>39</v>
      </c>
      <c r="H20" s="3" t="s">
        <v>8</v>
      </c>
      <c r="I20" s="1">
        <v>132</v>
      </c>
      <c r="J20" s="1">
        <v>156</v>
      </c>
      <c r="K20" s="1">
        <v>7</v>
      </c>
      <c r="L20" s="1">
        <v>104</v>
      </c>
      <c r="M20" s="1"/>
      <c r="N20" s="1"/>
      <c r="O20" s="1"/>
      <c r="P20" s="1"/>
      <c r="Q20" s="1"/>
      <c r="R20" s="18"/>
      <c r="S20" s="18"/>
      <c r="T20" s="15"/>
      <c r="U20" s="15"/>
    </row>
    <row r="21" spans="1:21" ht="18" customHeight="1">
      <c r="A21" s="64"/>
      <c r="B21" s="57"/>
      <c r="C21" s="57"/>
      <c r="D21" s="67"/>
      <c r="E21" s="67"/>
      <c r="F21" s="84"/>
      <c r="G21" s="49"/>
      <c r="H21" s="3" t="s">
        <v>9</v>
      </c>
      <c r="I21" s="1">
        <v>156</v>
      </c>
      <c r="J21" s="1">
        <v>180</v>
      </c>
      <c r="K21" s="1">
        <v>8</v>
      </c>
      <c r="L21" s="1">
        <v>104</v>
      </c>
      <c r="M21" s="1"/>
      <c r="N21" s="1"/>
      <c r="O21" s="1"/>
      <c r="P21" s="1"/>
      <c r="Q21" s="1"/>
      <c r="R21" s="18"/>
      <c r="S21" s="18"/>
      <c r="T21" s="15"/>
      <c r="U21" s="15"/>
    </row>
    <row r="22" spans="1:21" ht="13.5" thickBot="1">
      <c r="A22" s="65"/>
      <c r="B22" s="58"/>
      <c r="C22" s="58"/>
      <c r="D22" s="68"/>
      <c r="E22" s="68"/>
      <c r="F22" s="85"/>
      <c r="G22" s="50"/>
      <c r="H22" s="3" t="s">
        <v>10</v>
      </c>
      <c r="I22" s="1">
        <v>180</v>
      </c>
      <c r="J22" s="1">
        <v>206</v>
      </c>
      <c r="K22" s="1">
        <v>8</v>
      </c>
      <c r="L22" s="1">
        <v>114</v>
      </c>
      <c r="M22" s="1"/>
      <c r="N22" s="1"/>
      <c r="O22" s="1"/>
      <c r="P22" s="1"/>
      <c r="Q22" s="1"/>
      <c r="R22" s="18"/>
      <c r="S22" s="18"/>
      <c r="T22" s="15"/>
      <c r="U22" s="15"/>
    </row>
    <row r="23" spans="1:21" ht="20.25">
      <c r="A23" s="25" t="s">
        <v>0</v>
      </c>
      <c r="B23" s="69" t="s">
        <v>28</v>
      </c>
      <c r="C23" s="70"/>
      <c r="D23" s="77">
        <v>5</v>
      </c>
      <c r="E23" s="77"/>
      <c r="F23" s="26">
        <v>30</v>
      </c>
      <c r="G23" s="27">
        <v>44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8"/>
      <c r="S23" s="18"/>
      <c r="T23" s="15"/>
      <c r="U23" s="15"/>
    </row>
    <row r="24" spans="1:21" ht="20.25">
      <c r="A24" s="28" t="s">
        <v>1</v>
      </c>
      <c r="B24" s="51" t="s">
        <v>29</v>
      </c>
      <c r="C24" s="52"/>
      <c r="D24" s="55">
        <v>5</v>
      </c>
      <c r="E24" s="55"/>
      <c r="F24" s="29">
        <v>35</v>
      </c>
      <c r="G24" s="30">
        <v>44</v>
      </c>
      <c r="H24" s="1">
        <v>26</v>
      </c>
      <c r="I24" s="1">
        <v>32</v>
      </c>
      <c r="J24" s="1"/>
      <c r="K24" s="1">
        <v>35</v>
      </c>
      <c r="L24" s="1">
        <v>65</v>
      </c>
      <c r="M24" s="1"/>
      <c r="N24" s="1">
        <f>IF(AND(A9&gt;=K24,A9&lt;=L24),A9+H24,IF(AND(A9&gt;K25,A9&lt;L25),A9*H25,IF(AND(A9&gt;=K26,A9&lt;L26),A9*H26,IF(AND(A9&gt;=K27),A9+H27," "))))</f>
        <v>341.25</v>
      </c>
      <c r="O24" s="1">
        <f>IF(AND(A9&gt;=K24,A9&lt;=L24),A9+I24,IF(AND(A9&gt;K25,A9&lt;L25),A9*I25,IF(AND(A9&gt;=K26,A9&lt;L26),A9*I26,IF(AND(A9&gt;K27),A9+I27," "))))</f>
        <v>382.2</v>
      </c>
      <c r="P24" s="1"/>
      <c r="Q24" s="1"/>
      <c r="R24" s="18"/>
      <c r="S24" s="18"/>
      <c r="T24" s="15"/>
      <c r="U24" s="15"/>
    </row>
    <row r="25" spans="1:21" ht="20.25">
      <c r="A25" s="28" t="s">
        <v>2</v>
      </c>
      <c r="B25" s="51" t="s">
        <v>30</v>
      </c>
      <c r="C25" s="52"/>
      <c r="D25" s="55">
        <v>6</v>
      </c>
      <c r="E25" s="55"/>
      <c r="F25" s="29">
        <v>40</v>
      </c>
      <c r="G25" s="30">
        <v>63</v>
      </c>
      <c r="H25" s="1">
        <v>1.4</v>
      </c>
      <c r="I25" s="1">
        <v>1.6</v>
      </c>
      <c r="J25" s="1"/>
      <c r="K25" s="1">
        <v>65</v>
      </c>
      <c r="L25" s="1">
        <v>115</v>
      </c>
      <c r="M25" s="1"/>
      <c r="N25" s="1"/>
      <c r="O25" s="1"/>
      <c r="P25" s="1"/>
      <c r="Q25" s="1"/>
      <c r="R25" s="18"/>
      <c r="S25" s="18"/>
      <c r="T25" s="15"/>
      <c r="U25" s="15"/>
    </row>
    <row r="26" spans="1:21" ht="20.25">
      <c r="A26" s="28" t="s">
        <v>3</v>
      </c>
      <c r="B26" s="51" t="s">
        <v>31</v>
      </c>
      <c r="C26" s="52"/>
      <c r="D26" s="55">
        <v>6</v>
      </c>
      <c r="E26" s="55"/>
      <c r="F26" s="29">
        <v>48</v>
      </c>
      <c r="G26" s="30">
        <v>72</v>
      </c>
      <c r="H26" s="1">
        <v>1.25</v>
      </c>
      <c r="I26" s="1">
        <v>1.4</v>
      </c>
      <c r="J26" s="1"/>
      <c r="K26" s="1">
        <v>115</v>
      </c>
      <c r="L26" s="1">
        <v>406</v>
      </c>
      <c r="M26" s="1"/>
      <c r="N26" s="1"/>
      <c r="O26" s="1"/>
      <c r="P26" s="1"/>
      <c r="Q26" s="1"/>
      <c r="R26" s="18"/>
      <c r="S26" s="18"/>
      <c r="T26" s="15"/>
      <c r="U26" s="15"/>
    </row>
    <row r="27" spans="1:21" ht="20.25">
      <c r="A27" s="28" t="s">
        <v>4</v>
      </c>
      <c r="B27" s="51" t="s">
        <v>32</v>
      </c>
      <c r="C27" s="52"/>
      <c r="D27" s="55">
        <v>6</v>
      </c>
      <c r="E27" s="55"/>
      <c r="F27" s="29">
        <v>56</v>
      </c>
      <c r="G27" s="30">
        <v>88</v>
      </c>
      <c r="H27" s="1">
        <v>100</v>
      </c>
      <c r="I27" s="1">
        <v>200</v>
      </c>
      <c r="J27" s="1"/>
      <c r="K27" s="1">
        <v>406</v>
      </c>
      <c r="L27" s="1"/>
      <c r="M27" s="1"/>
      <c r="N27" s="1"/>
      <c r="O27" s="1"/>
      <c r="P27" s="1"/>
      <c r="Q27" s="1"/>
      <c r="R27" s="18"/>
      <c r="S27" s="18"/>
      <c r="T27" s="15"/>
      <c r="U27" s="15"/>
    </row>
    <row r="28" spans="1:21" ht="20.25">
      <c r="A28" s="28" t="s">
        <v>5</v>
      </c>
      <c r="B28" s="51" t="s">
        <v>33</v>
      </c>
      <c r="C28" s="52"/>
      <c r="D28" s="55">
        <v>6</v>
      </c>
      <c r="E28" s="55"/>
      <c r="F28" s="29">
        <v>68</v>
      </c>
      <c r="G28" s="30">
        <v>88</v>
      </c>
      <c r="Q28" s="7"/>
      <c r="R28" s="18"/>
      <c r="S28" s="18"/>
      <c r="T28" s="15"/>
      <c r="U28" s="15"/>
    </row>
    <row r="29" spans="1:21" ht="20.25">
      <c r="A29" s="28" t="s">
        <v>6</v>
      </c>
      <c r="B29" s="51" t="s">
        <v>34</v>
      </c>
      <c r="C29" s="52"/>
      <c r="D29" s="55">
        <v>7</v>
      </c>
      <c r="E29" s="55"/>
      <c r="F29" s="29">
        <v>82</v>
      </c>
      <c r="G29" s="30">
        <v>90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18"/>
      <c r="S29" s="18"/>
      <c r="T29" s="15"/>
      <c r="U29" s="15"/>
    </row>
    <row r="30" spans="1:21" ht="20.25">
      <c r="A30" s="28" t="s">
        <v>7</v>
      </c>
      <c r="B30" s="51" t="s">
        <v>35</v>
      </c>
      <c r="C30" s="52"/>
      <c r="D30" s="55">
        <v>7</v>
      </c>
      <c r="E30" s="55"/>
      <c r="F30" s="29">
        <v>99</v>
      </c>
      <c r="G30" s="30">
        <v>98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18"/>
      <c r="S30" s="18"/>
      <c r="T30" s="15"/>
      <c r="U30" s="15"/>
    </row>
    <row r="31" spans="1:21" ht="20.25">
      <c r="A31" s="28" t="s">
        <v>8</v>
      </c>
      <c r="B31" s="51" t="s">
        <v>36</v>
      </c>
      <c r="C31" s="52"/>
      <c r="D31" s="55">
        <v>7</v>
      </c>
      <c r="E31" s="55"/>
      <c r="F31" s="29">
        <v>104</v>
      </c>
      <c r="G31" s="30">
        <v>98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5"/>
      <c r="S31" s="15"/>
      <c r="T31" s="15"/>
      <c r="U31" s="15"/>
    </row>
    <row r="32" spans="1:21" ht="20.25">
      <c r="A32" s="28" t="s">
        <v>9</v>
      </c>
      <c r="B32" s="51" t="s">
        <v>37</v>
      </c>
      <c r="C32" s="52"/>
      <c r="D32" s="55">
        <v>8</v>
      </c>
      <c r="E32" s="55"/>
      <c r="F32" s="29">
        <v>104</v>
      </c>
      <c r="G32" s="30">
        <v>106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5"/>
      <c r="S32" s="15"/>
      <c r="T32" s="15"/>
      <c r="U32" s="15"/>
    </row>
    <row r="33" spans="1:21" ht="21" thickBot="1">
      <c r="A33" s="32" t="s">
        <v>10</v>
      </c>
      <c r="B33" s="53" t="s">
        <v>38</v>
      </c>
      <c r="C33" s="54"/>
      <c r="D33" s="59">
        <v>8</v>
      </c>
      <c r="E33" s="59"/>
      <c r="F33" s="33">
        <v>114</v>
      </c>
      <c r="G33" s="34">
        <v>110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8:21" ht="12.75"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 customHeight="1">
      <c r="A35" s="35"/>
      <c r="B35" s="36"/>
      <c r="C35" s="3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7" ht="12.75" customHeight="1">
      <c r="A36" s="37"/>
      <c r="B36" s="37"/>
      <c r="C36" s="37"/>
      <c r="D36" s="37"/>
      <c r="E36" s="37"/>
      <c r="F36" s="37"/>
      <c r="G36" s="37"/>
    </row>
    <row r="37" spans="1:3" ht="12.75" customHeight="1">
      <c r="A37" s="35"/>
      <c r="B37" s="38"/>
      <c r="C37" s="38"/>
    </row>
    <row r="38" spans="1:7" ht="12.75" customHeight="1">
      <c r="A38" s="39"/>
      <c r="B38" s="39"/>
      <c r="C38" s="39"/>
      <c r="D38" s="39"/>
      <c r="E38" s="39"/>
      <c r="F38" s="39"/>
      <c r="G38" s="39"/>
    </row>
    <row r="39" spans="2:3" ht="12.75" customHeight="1">
      <c r="B39" s="36"/>
      <c r="C39" s="36"/>
    </row>
    <row r="40" ht="12.75" customHeight="1"/>
  </sheetData>
  <sheetProtection password="D5A0" sheet="1" objects="1" scenarios="1" selectLockedCells="1"/>
  <mergeCells count="39">
    <mergeCell ref="A17:G17"/>
    <mergeCell ref="A16:G16"/>
    <mergeCell ref="F20:F22"/>
    <mergeCell ref="D25:E25"/>
    <mergeCell ref="D26:E26"/>
    <mergeCell ref="B25:C25"/>
    <mergeCell ref="C3:G3"/>
    <mergeCell ref="D23:E23"/>
    <mergeCell ref="C8:E8"/>
    <mergeCell ref="A12:G12"/>
    <mergeCell ref="A14:G14"/>
    <mergeCell ref="A13:B13"/>
    <mergeCell ref="C9:E9"/>
    <mergeCell ref="D29:E29"/>
    <mergeCell ref="D31:E31"/>
    <mergeCell ref="B30:C30"/>
    <mergeCell ref="D30:E30"/>
    <mergeCell ref="B32:C32"/>
    <mergeCell ref="B31:C31"/>
    <mergeCell ref="A15:G15"/>
    <mergeCell ref="A20:A22"/>
    <mergeCell ref="D20:E22"/>
    <mergeCell ref="D27:E27"/>
    <mergeCell ref="B23:C23"/>
    <mergeCell ref="B26:C26"/>
    <mergeCell ref="A18:G18"/>
    <mergeCell ref="B24:C24"/>
    <mergeCell ref="D24:E24"/>
    <mergeCell ref="B27:C27"/>
    <mergeCell ref="C6:G7"/>
    <mergeCell ref="C5:G5"/>
    <mergeCell ref="G20:G22"/>
    <mergeCell ref="B29:C29"/>
    <mergeCell ref="B33:C33"/>
    <mergeCell ref="D32:E32"/>
    <mergeCell ref="B28:C28"/>
    <mergeCell ref="B20:C22"/>
    <mergeCell ref="D28:E28"/>
    <mergeCell ref="D33:E33"/>
  </mergeCells>
  <conditionalFormatting sqref="A14:G18">
    <cfRule type="cellIs" priority="4" dxfId="8" operator="equal" stopIfTrue="1">
      <formula>0</formula>
    </cfRule>
  </conditionalFormatting>
  <conditionalFormatting sqref="C9:E9">
    <cfRule type="cellIs" priority="5" dxfId="5" operator="greaterThan" stopIfTrue="1">
      <formula>206</formula>
    </cfRule>
    <cfRule type="cellIs" priority="6" dxfId="5" operator="lessThan" stopIfTrue="1">
      <formula>26</formula>
    </cfRule>
  </conditionalFormatting>
  <conditionalFormatting sqref="H9:I9">
    <cfRule type="containsErrors" priority="8" dxfId="9" stopIfTrue="1">
      <formula>ISERROR(H9)</formula>
    </cfRule>
  </conditionalFormatting>
  <conditionalFormatting sqref="F9">
    <cfRule type="expression" priority="13" dxfId="10" stopIfTrue="1">
      <formula>NOT(ISERROR(SEARCH("BŁĄD",F9)))</formula>
    </cfRule>
    <cfRule type="expression" priority="14" dxfId="11" stopIfTrue="1">
      <formula>NOT(ISERROR(SEARCH("UWAGA: otwór poza optymalnym doborem - prosimy o kontakt",A18)))</formula>
    </cfRule>
  </conditionalFormatting>
  <conditionalFormatting sqref="G9">
    <cfRule type="expression" priority="15" dxfId="12" stopIfTrue="1">
      <formula>ISERROR(G9)</formula>
    </cfRule>
    <cfRule type="expression" priority="16" dxfId="11" stopIfTrue="1">
      <formula>NOT(ISERROR(SEARCH("UWAGA: otwór poza optymalnym doborem - prosimy o kontakt",A18)))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michał.mrozowski</cp:lastModifiedBy>
  <cp:lastPrinted>2022-06-23T11:43:58Z</cp:lastPrinted>
  <dcterms:created xsi:type="dcterms:W3CDTF">2011-10-05T09:35:59Z</dcterms:created>
  <dcterms:modified xsi:type="dcterms:W3CDTF">2023-05-10T10:15:38Z</dcterms:modified>
  <cp:category/>
  <cp:version/>
  <cp:contentType/>
  <cp:contentStatus/>
</cp:coreProperties>
</file>